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206"/>
  <workbookPr/>
  <bookViews>
    <workbookView xWindow="0" yWindow="0" windowWidth="25600" windowHeight="16060" tabRatio="500" activeTab="0"/>
  </bookViews>
  <sheets>
    <sheet name="Sheet1" sheetId="1" r:id="rId1"/>
  </sheets>
  <definedNames/>
  <calcPr calcId="140000"/>
  <extLst/>
</workbook>
</file>

<file path=xl/sharedStrings.xml><?xml version="1.0" encoding="utf-8"?>
<sst xmlns="http://schemas.openxmlformats.org/spreadsheetml/2006/main" count="258" uniqueCount="230">
  <si>
    <t>Plants per square foot</t>
  </si>
  <si>
    <t>Plants Per Square Foot</t>
  </si>
  <si>
    <t>Spacing of Plants</t>
  </si>
  <si>
    <t>inches</t>
  </si>
  <si>
    <t>feet</t>
  </si>
  <si>
    <t>One acre equals 43,560 square feet.</t>
  </si>
  <si>
    <t>One acre equals 4840 square yards</t>
  </si>
  <si>
    <t>One acre inch of water equals 27154.29 gallons of water.</t>
  </si>
  <si>
    <t>Plants per Acre</t>
  </si>
  <si>
    <t xml:space="preserve">Plants per square foot equals 1/(plant centers (in feet) squared) </t>
  </si>
  <si>
    <t>nominal US capacity</t>
  </si>
  <si>
    <t>nominal diameter inches</t>
  </si>
  <si>
    <t>actual I.D. inched at top</t>
  </si>
  <si>
    <t>depth inside</t>
  </si>
  <si>
    <t>volume gal.(US)</t>
  </si>
  <si>
    <t>Volume L.</t>
  </si>
  <si>
    <t>Container</t>
  </si>
  <si>
    <t>Quantity/Flat</t>
  </si>
  <si>
    <t>Cell Size</t>
  </si>
  <si>
    <t>length</t>
  </si>
  <si>
    <t>width</t>
  </si>
  <si>
    <t>depth</t>
  </si>
  <si>
    <t>Flat Size</t>
  </si>
  <si>
    <t>72 cell</t>
  </si>
  <si>
    <t>38 cell</t>
  </si>
  <si>
    <t>32 flat</t>
  </si>
  <si>
    <t>30E flat</t>
  </si>
  <si>
    <t>24 flat</t>
  </si>
  <si>
    <t>12 flat</t>
  </si>
  <si>
    <t>12D flat</t>
  </si>
  <si>
    <t>12 JC Flat</t>
  </si>
  <si>
    <t>8 AB flat</t>
  </si>
  <si>
    <t>Container sizes</t>
  </si>
  <si>
    <t>Sedum PF</t>
  </si>
  <si>
    <t>Tray Type</t>
  </si>
  <si>
    <t>Flat Vol Metric</t>
  </si>
  <si>
    <t>Cell type</t>
  </si>
  <si>
    <t>round cells</t>
  </si>
  <si>
    <t>1.45 qt</t>
  </si>
  <si>
    <t>1.74 pint</t>
  </si>
  <si>
    <t>1.29 gal</t>
  </si>
  <si>
    <t xml:space="preserve">Flat Vol. US </t>
  </si>
  <si>
    <t>4.32 qt</t>
  </si>
  <si>
    <t>1.0 qt</t>
  </si>
  <si>
    <t>1.0 pt</t>
  </si>
  <si>
    <t>1.86 gal</t>
  </si>
  <si>
    <t>1.63 gal</t>
  </si>
  <si>
    <t>8.66 oz ??</t>
  </si>
  <si>
    <t>plant flat</t>
  </si>
  <si>
    <t>round cell gro plug</t>
  </si>
  <si>
    <t>square pots</t>
  </si>
  <si>
    <t>Elle plugs</t>
  </si>
  <si>
    <t>square cells (four 6-packs)</t>
  </si>
  <si>
    <t>square deep pots</t>
  </si>
  <si>
    <t>1.15 qt</t>
  </si>
  <si>
    <t xml:space="preserve">One gallon equals 231 cubic inches.  </t>
  </si>
  <si>
    <t>The volume of a cone equals 1/3 * area of the base *height</t>
  </si>
  <si>
    <t>The volume of a cone equals 1/3 * (pi * r squared) * height</t>
  </si>
  <si>
    <t>#1</t>
  </si>
  <si>
    <t>2.5 qt</t>
  </si>
  <si>
    <t>2.37 L</t>
  </si>
  <si>
    <t>4.09 L</t>
  </si>
  <si>
    <t>4.88 L</t>
  </si>
  <si>
    <t>7.0 L</t>
  </si>
  <si>
    <t>trade black</t>
  </si>
  <si>
    <t>#1A</t>
  </si>
  <si>
    <t>#1Ab</t>
  </si>
  <si>
    <t>#1S</t>
  </si>
  <si>
    <t>1.0 gal</t>
  </si>
  <si>
    <t>2.75 qt</t>
  </si>
  <si>
    <t>3.08 qt</t>
  </si>
  <si>
    <t>3.8 L</t>
  </si>
  <si>
    <t>2.6 L</t>
  </si>
  <si>
    <t>2.9 L</t>
  </si>
  <si>
    <t>2.56 mL</t>
  </si>
  <si>
    <t>6.18 L</t>
  </si>
  <si>
    <t>1.37 L</t>
  </si>
  <si>
    <t>819 mL</t>
  </si>
  <si>
    <t>1.08 mL</t>
  </si>
  <si>
    <t>473 mL</t>
  </si>
  <si>
    <t>946 mL</t>
  </si>
  <si>
    <t>squat black</t>
  </si>
  <si>
    <t>0.5 BU</t>
  </si>
  <si>
    <t>4.68 gal</t>
  </si>
  <si>
    <t>17.7 L</t>
  </si>
  <si>
    <t>1/2 bushel</t>
  </si>
  <si>
    <t>#2</t>
  </si>
  <si>
    <t>#2A</t>
  </si>
  <si>
    <t>#2AB</t>
  </si>
  <si>
    <t>1.4 gal</t>
  </si>
  <si>
    <t>2.03 gal</t>
  </si>
  <si>
    <t>1.5 gal</t>
  </si>
  <si>
    <t>5.4 L</t>
  </si>
  <si>
    <t>7.68 L</t>
  </si>
  <si>
    <t>5.7 L</t>
  </si>
  <si>
    <t>#3</t>
  </si>
  <si>
    <t>#3A</t>
  </si>
  <si>
    <t>#3B</t>
  </si>
  <si>
    <t>#3S</t>
  </si>
  <si>
    <t>#3SQ</t>
  </si>
  <si>
    <t>2.9 gal</t>
  </si>
  <si>
    <t>2.54 gal</t>
  </si>
  <si>
    <t>3.0 gal</t>
  </si>
  <si>
    <t>2.3 gal</t>
  </si>
  <si>
    <t>3.5 gal</t>
  </si>
  <si>
    <t>13.2 L</t>
  </si>
  <si>
    <t>8.6 L</t>
  </si>
  <si>
    <t>11.0 L</t>
  </si>
  <si>
    <t>9.65 L</t>
  </si>
  <si>
    <t>11.4 L</t>
  </si>
  <si>
    <t>#5</t>
  </si>
  <si>
    <t>#5A</t>
  </si>
  <si>
    <t>#5B</t>
  </si>
  <si>
    <t>#5K</t>
  </si>
  <si>
    <t>#7</t>
  </si>
  <si>
    <t>5.8 gal</t>
  </si>
  <si>
    <t>22.0 L</t>
  </si>
  <si>
    <t>4.2 gal</t>
  </si>
  <si>
    <t>3.7 gal</t>
  </si>
  <si>
    <t>5.0 gal</t>
  </si>
  <si>
    <t>3.6 gal</t>
  </si>
  <si>
    <t>15.8 L</t>
  </si>
  <si>
    <t>14.2 L</t>
  </si>
  <si>
    <t>18.9 L</t>
  </si>
  <si>
    <t>13.7 L</t>
  </si>
  <si>
    <t>Cell or Pot Vol. US (cu in)</t>
  </si>
  <si>
    <t>Distance between plants in bed</t>
  </si>
  <si>
    <t>OR</t>
  </si>
  <si>
    <t>CONTAINER CLASS TABLE</t>
  </si>
  <si>
    <t>CONTAINER CLASS</t>
  </si>
  <si>
    <t>CONTAINER VOLUME</t>
  </si>
  <si>
    <t>WOODEN EQUIVALENT</t>
  </si>
  <si>
    <t>Cubic inches min-max</t>
  </si>
  <si>
    <t>Cubic centimeters min-max</t>
  </si>
  <si>
    <t>#SP1</t>
  </si>
  <si>
    <t>6.5-8.0</t>
  </si>
  <si>
    <t>106-131</t>
  </si>
  <si>
    <t>#SP5</t>
  </si>
  <si>
    <t>#SP4</t>
  </si>
  <si>
    <t>#SP3</t>
  </si>
  <si>
    <t>#SP2</t>
  </si>
  <si>
    <t>13.0-15.0</t>
  </si>
  <si>
    <t>213-246</t>
  </si>
  <si>
    <t>#10</t>
  </si>
  <si>
    <t>#15</t>
  </si>
  <si>
    <t>#20</t>
  </si>
  <si>
    <t>20-inch box</t>
  </si>
  <si>
    <t>4,520-5,152</t>
  </si>
  <si>
    <t>74,096-84,457</t>
  </si>
  <si>
    <t>20.0-30.0</t>
  </si>
  <si>
    <t>328-492</t>
  </si>
  <si>
    <t>51-63</t>
  </si>
  <si>
    <t>93-136</t>
  </si>
  <si>
    <t>152-251</t>
  </si>
  <si>
    <t>320-474</t>
  </si>
  <si>
    <t>628-742</t>
  </si>
  <si>
    <t>2,768-3,696</t>
  </si>
  <si>
    <t>2,080-2,646</t>
  </si>
  <si>
    <t>1,337-1,790</t>
  </si>
  <si>
    <t>785-1,242</t>
  </si>
  <si>
    <t>836-1,033</t>
  </si>
  <si>
    <t>1,524-2,229</t>
  </si>
  <si>
    <t>2,492-4,115</t>
  </si>
  <si>
    <t>5,246-7,770</t>
  </si>
  <si>
    <t>10,285-12,164</t>
  </si>
  <si>
    <t>12,860-20,360</t>
  </si>
  <si>
    <t>21,913-29,343</t>
  </si>
  <si>
    <t>34,090-43,376</t>
  </si>
  <si>
    <t>45,376-60,589</t>
  </si>
  <si>
    <t>#25</t>
  </si>
  <si>
    <t>#45</t>
  </si>
  <si>
    <t>#65</t>
  </si>
  <si>
    <t>#95/100</t>
  </si>
  <si>
    <t>20,790-25,413</t>
  </si>
  <si>
    <t>340,686-416,394</t>
  </si>
  <si>
    <t>48-inch box</t>
  </si>
  <si>
    <t>42-inch box</t>
  </si>
  <si>
    <t>36-inch box</t>
  </si>
  <si>
    <t>24-inch box</t>
  </si>
  <si>
    <t>5,775-6,861</t>
  </si>
  <si>
    <t>9,356-11,434</t>
  </si>
  <si>
    <t>94,669-112,472</t>
  </si>
  <si>
    <t>153,317-183,377</t>
  </si>
  <si>
    <t>221,456-246,051</t>
  </si>
  <si>
    <t>IN-GROUND FABRIC BAG SPECIFICATIONS</t>
  </si>
  <si>
    <t>Fabric bag diameter</t>
  </si>
  <si>
    <t>Fabric bag depth</t>
  </si>
  <si>
    <t>Fabric bag volume</t>
  </si>
  <si>
    <t xml:space="preserve">Recommended minimum fabric bag diameters, depths, and volumes  </t>
  </si>
  <si>
    <t>10 inches</t>
  </si>
  <si>
    <t>12 inches</t>
  </si>
  <si>
    <t>14 inches</t>
  </si>
  <si>
    <t>16 inches</t>
  </si>
  <si>
    <t>18 inches</t>
  </si>
  <si>
    <t>20 inches</t>
  </si>
  <si>
    <t>22 inches</t>
  </si>
  <si>
    <t>24 inches</t>
  </si>
  <si>
    <t>17 inches</t>
  </si>
  <si>
    <t>7,691 cubic inches</t>
  </si>
  <si>
    <t>11 inches</t>
  </si>
  <si>
    <t>13 inches</t>
  </si>
  <si>
    <t>15 inches</t>
  </si>
  <si>
    <t>864 cubic inches</t>
  </si>
  <si>
    <t>1,244 cubic inches</t>
  </si>
  <si>
    <t>2,001 cubic inches</t>
  </si>
  <si>
    <t>2,614 cubic inches</t>
  </si>
  <si>
    <t>3,817 cubic inches</t>
  </si>
  <si>
    <t>4,712 cubic inches</t>
  </si>
  <si>
    <t>6,462 cubic inches</t>
  </si>
  <si>
    <t>One quart equals 57.75 cubic inches</t>
  </si>
  <si>
    <t>"SP" designates Small Plant Containers</t>
  </si>
  <si>
    <t>13,514-16517</t>
  </si>
  <si>
    <t>0.02-0.03</t>
  </si>
  <si>
    <t>0.05-0.06</t>
  </si>
  <si>
    <t>0.09-0.13</t>
  </si>
  <si>
    <t>0.22-0.27</t>
  </si>
  <si>
    <t>0.40-0.58</t>
  </si>
  <si>
    <t>0.65-1.08</t>
  </si>
  <si>
    <t>90-110</t>
  </si>
  <si>
    <t>58.5-71.5</t>
  </si>
  <si>
    <t>1.38-2.05</t>
  </si>
  <si>
    <t>2.71-3.21</t>
  </si>
  <si>
    <t>3.39-5.37</t>
  </si>
  <si>
    <t>5.78-7.75</t>
  </si>
  <si>
    <t>9.00-11.46</t>
  </si>
  <si>
    <t>11.98-16.0</t>
  </si>
  <si>
    <t>19.57-22.3</t>
  </si>
  <si>
    <t>25.0-29.70</t>
  </si>
  <si>
    <t>40.5-49.5</t>
  </si>
  <si>
    <t>Gallons min-max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</si>
</sst>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6">
    <font>
      <sz val="12"/>
      <color theme="1"/>
      <name val="Times New Roman"/>
      <family val="2"/>
    </font>
    <font>
      <sz val="10"/>
      <name val="Arial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sz val="12"/>
      <color theme="1"/>
      <name val="Wingdings"/>
      <family val="2"/>
    </font>
    <font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7" fontId="0" fillId="0" borderId="0" xfId="18" applyNumberFormat="1" applyFont="1" applyAlignment="1">
      <alignment horizontal="center" vertical="center"/>
    </xf>
    <xf numFmtId="43" fontId="0" fillId="0" borderId="0" xfId="18" applyFont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3"/>
  <sheetViews>
    <sheetView tabSelected="1" zoomScale="150" zoomScaleNormal="150" zoomScalePageLayoutView="150" workbookViewId="0" topLeftCell="A1"/>
  </sheetViews>
  <sheetFormatPr defaultColWidth="11.00390625" defaultRowHeight="15.75"/>
  <cols>
    <col min="1" max="1" width="17.50390625" style="3" customWidth="1"/>
    <col min="2" max="2" width="22.125" style="3" customWidth="1"/>
    <col min="3" max="3" width="21.00390625" style="3" customWidth="1"/>
    <col min="4" max="4" width="16.50390625" style="1" customWidth="1"/>
    <col min="5" max="5" width="22.50390625" style="0" bestFit="1" customWidth="1"/>
    <col min="6" max="6" width="9.625" style="0" bestFit="1" customWidth="1"/>
    <col min="7" max="7" width="10.50390625" style="0" customWidth="1"/>
    <col min="8" max="17" width="3.00390625" style="0" customWidth="1"/>
  </cols>
  <sheetData>
    <row r="2" spans="1:3" ht="15.75">
      <c r="A2" s="18" t="s">
        <v>0</v>
      </c>
      <c r="B2" s="18"/>
      <c r="C2" s="18"/>
    </row>
    <row r="3" spans="1:8" ht="15.75">
      <c r="A3" s="23" t="s">
        <v>2</v>
      </c>
      <c r="B3" s="23"/>
      <c r="C3" s="3" t="s">
        <v>1</v>
      </c>
      <c r="D3" s="1" t="s">
        <v>8</v>
      </c>
      <c r="F3" s="8"/>
      <c r="G3" s="8"/>
      <c r="H3" s="8"/>
    </row>
    <row r="4" spans="1:8" ht="15.75">
      <c r="A4" s="23" t="s">
        <v>126</v>
      </c>
      <c r="B4" s="23"/>
      <c r="F4" s="9"/>
      <c r="G4" s="10"/>
      <c r="H4" s="8"/>
    </row>
    <row r="5" spans="1:8" ht="15.75">
      <c r="A5" s="3" t="s">
        <v>3</v>
      </c>
      <c r="B5" s="3" t="s">
        <v>4</v>
      </c>
      <c r="F5" s="8"/>
      <c r="G5" s="8"/>
      <c r="H5" s="8"/>
    </row>
    <row r="6" spans="1:8" ht="15.75">
      <c r="A6" s="4">
        <v>4</v>
      </c>
      <c r="B6" s="5">
        <f>A6/12</f>
        <v>0.3333333333333333</v>
      </c>
      <c r="C6" s="5">
        <f>1/(B6*B6)</f>
        <v>9</v>
      </c>
      <c r="D6" s="6">
        <f aca="true" t="shared" si="0" ref="D6:D15">43560*C6</f>
        <v>392040</v>
      </c>
      <c r="F6" s="8"/>
      <c r="G6" s="8"/>
      <c r="H6" s="8"/>
    </row>
    <row r="7" spans="1:4" ht="15.75">
      <c r="A7" s="3">
        <v>6</v>
      </c>
      <c r="B7" s="5">
        <f>A7/12</f>
        <v>0.5</v>
      </c>
      <c r="C7" s="5">
        <f>1/(B7*B7)</f>
        <v>4</v>
      </c>
      <c r="D7" s="6">
        <f t="shared" si="0"/>
        <v>174240</v>
      </c>
    </row>
    <row r="8" spans="1:4" ht="15.75">
      <c r="A8" s="3">
        <v>7</v>
      </c>
      <c r="B8" s="5">
        <f aca="true" t="shared" si="1" ref="B8:B19">A8/12</f>
        <v>0.5833333333333334</v>
      </c>
      <c r="C8" s="5">
        <f aca="true" t="shared" si="2" ref="C8:C19">1/(B8*B8)</f>
        <v>2.938775510204081</v>
      </c>
      <c r="D8" s="6">
        <f t="shared" si="0"/>
        <v>128013.06122448976</v>
      </c>
    </row>
    <row r="9" spans="1:4" ht="15.75">
      <c r="A9" s="3">
        <v>8</v>
      </c>
      <c r="B9" s="5">
        <f t="shared" si="1"/>
        <v>0.6666666666666666</v>
      </c>
      <c r="C9" s="5">
        <f t="shared" si="2"/>
        <v>2.25</v>
      </c>
      <c r="D9" s="6">
        <f t="shared" si="0"/>
        <v>98010</v>
      </c>
    </row>
    <row r="10" spans="1:4" ht="15.75">
      <c r="A10" s="3">
        <v>9</v>
      </c>
      <c r="B10" s="5">
        <f t="shared" si="1"/>
        <v>0.75</v>
      </c>
      <c r="C10" s="5">
        <f t="shared" si="2"/>
        <v>1.7777777777777777</v>
      </c>
      <c r="D10" s="6">
        <f t="shared" si="0"/>
        <v>77440</v>
      </c>
    </row>
    <row r="11" spans="1:4" ht="15.75">
      <c r="A11" s="3">
        <v>10</v>
      </c>
      <c r="B11" s="5">
        <f t="shared" si="1"/>
        <v>0.8333333333333334</v>
      </c>
      <c r="C11" s="5">
        <f t="shared" si="2"/>
        <v>1.4399999999999997</v>
      </c>
      <c r="D11" s="6">
        <f t="shared" si="0"/>
        <v>62726.39999999999</v>
      </c>
    </row>
    <row r="12" spans="1:4" ht="15.75">
      <c r="A12" s="3">
        <v>12</v>
      </c>
      <c r="B12" s="5">
        <f t="shared" si="1"/>
        <v>1</v>
      </c>
      <c r="C12" s="5">
        <f t="shared" si="2"/>
        <v>1</v>
      </c>
      <c r="D12" s="6">
        <f t="shared" si="0"/>
        <v>43560</v>
      </c>
    </row>
    <row r="13" spans="1:4" ht="15.75">
      <c r="A13" s="3">
        <v>15</v>
      </c>
      <c r="B13" s="5">
        <f t="shared" si="1"/>
        <v>1.25</v>
      </c>
      <c r="C13" s="5">
        <f t="shared" si="2"/>
        <v>0.64</v>
      </c>
      <c r="D13" s="6">
        <f t="shared" si="0"/>
        <v>27878.4</v>
      </c>
    </row>
    <row r="14" spans="1:4" ht="15.75">
      <c r="A14" s="3">
        <v>18</v>
      </c>
      <c r="B14" s="5">
        <f t="shared" si="1"/>
        <v>1.5</v>
      </c>
      <c r="C14" s="5">
        <f t="shared" si="2"/>
        <v>0.4444444444444444</v>
      </c>
      <c r="D14" s="6">
        <f t="shared" si="0"/>
        <v>19360</v>
      </c>
    </row>
    <row r="15" spans="1:4" ht="15.75">
      <c r="A15" s="3">
        <v>24</v>
      </c>
      <c r="B15" s="5">
        <f t="shared" si="1"/>
        <v>2</v>
      </c>
      <c r="C15" s="5">
        <f t="shared" si="2"/>
        <v>0.25</v>
      </c>
      <c r="D15" s="6">
        <f t="shared" si="0"/>
        <v>10890</v>
      </c>
    </row>
    <row r="16" spans="1:4" ht="15.75">
      <c r="A16" s="3">
        <v>30</v>
      </c>
      <c r="B16" s="5">
        <f t="shared" si="1"/>
        <v>2.5</v>
      </c>
      <c r="C16" s="5">
        <f t="shared" si="2"/>
        <v>0.16</v>
      </c>
      <c r="D16" s="6">
        <f aca="true" t="shared" si="3" ref="D16:D19">43560*C16</f>
        <v>6969.6</v>
      </c>
    </row>
    <row r="17" spans="1:4" ht="15.75">
      <c r="A17" s="3">
        <v>36</v>
      </c>
      <c r="B17" s="5">
        <f t="shared" si="1"/>
        <v>3</v>
      </c>
      <c r="C17" s="5">
        <f t="shared" si="2"/>
        <v>0.1111111111111111</v>
      </c>
      <c r="D17" s="6">
        <f t="shared" si="3"/>
        <v>4840</v>
      </c>
    </row>
    <row r="18" spans="1:4" ht="15.75">
      <c r="A18" s="3">
        <v>48</v>
      </c>
      <c r="B18" s="5">
        <f t="shared" si="1"/>
        <v>4</v>
      </c>
      <c r="C18" s="5">
        <f t="shared" si="2"/>
        <v>0.0625</v>
      </c>
      <c r="D18" s="6">
        <f t="shared" si="3"/>
        <v>2722.5</v>
      </c>
    </row>
    <row r="19" spans="1:4" ht="15.75">
      <c r="A19" s="3">
        <v>60</v>
      </c>
      <c r="B19" s="5">
        <f t="shared" si="1"/>
        <v>5</v>
      </c>
      <c r="C19" s="5">
        <f t="shared" si="2"/>
        <v>0.04</v>
      </c>
      <c r="D19" s="6">
        <f t="shared" si="3"/>
        <v>1742.4</v>
      </c>
    </row>
    <row r="20" ht="15.75">
      <c r="D20" s="6"/>
    </row>
    <row r="21" ht="15.75">
      <c r="A21" s="2" t="s">
        <v>9</v>
      </c>
    </row>
    <row r="23" ht="15.75">
      <c r="A23" s="2" t="s">
        <v>5</v>
      </c>
    </row>
    <row r="24" spans="1:5" ht="15.75">
      <c r="A24" s="2" t="s">
        <v>6</v>
      </c>
      <c r="E24" s="7"/>
    </row>
    <row r="25" ht="15.75">
      <c r="A25" s="2" t="s">
        <v>7</v>
      </c>
    </row>
    <row r="26" ht="15.75">
      <c r="A26" s="2" t="s">
        <v>55</v>
      </c>
    </row>
    <row r="27" ht="15.75">
      <c r="A27" s="2" t="s">
        <v>209</v>
      </c>
    </row>
    <row r="28" ht="15.75">
      <c r="A28" s="2" t="s">
        <v>56</v>
      </c>
    </row>
    <row r="29" ht="15.75">
      <c r="A29" s="2" t="s">
        <v>127</v>
      </c>
    </row>
    <row r="30" ht="15.75">
      <c r="A30" s="2" t="s">
        <v>57</v>
      </c>
    </row>
    <row r="33" spans="1:6" ht="15.75">
      <c r="A33" s="2" t="s">
        <v>10</v>
      </c>
      <c r="B33" s="2" t="s">
        <v>11</v>
      </c>
      <c r="C33" s="3" t="s">
        <v>12</v>
      </c>
      <c r="D33" s="1" t="s">
        <v>13</v>
      </c>
      <c r="E33" t="s">
        <v>14</v>
      </c>
      <c r="F33" t="s">
        <v>15</v>
      </c>
    </row>
    <row r="34" spans="1:2" ht="15.75">
      <c r="A34" s="3">
        <v>1</v>
      </c>
      <c r="B34" s="3">
        <v>7</v>
      </c>
    </row>
    <row r="35" spans="1:6" ht="15.75">
      <c r="A35" s="3">
        <v>2</v>
      </c>
      <c r="B35" s="3">
        <v>8</v>
      </c>
      <c r="C35" s="3">
        <v>8.5</v>
      </c>
      <c r="D35" s="1">
        <v>8.5</v>
      </c>
      <c r="E35" s="3">
        <v>1.79</v>
      </c>
      <c r="F35" s="3">
        <v>6.78</v>
      </c>
    </row>
    <row r="36" spans="1:2" ht="15.75">
      <c r="A36" s="3">
        <v>2.5</v>
      </c>
      <c r="B36" s="3">
        <v>9</v>
      </c>
    </row>
    <row r="37" spans="1:6" ht="15.75">
      <c r="A37" s="3">
        <v>3</v>
      </c>
      <c r="B37" s="3">
        <v>10</v>
      </c>
      <c r="C37" s="3">
        <v>10.5</v>
      </c>
      <c r="D37" s="1">
        <v>9.5</v>
      </c>
      <c r="E37" s="3">
        <v>3.07</v>
      </c>
      <c r="F37" s="3">
        <v>11.62</v>
      </c>
    </row>
    <row r="38" spans="1:6" ht="15.75">
      <c r="A38" s="3">
        <v>5</v>
      </c>
      <c r="B38" s="3">
        <v>11</v>
      </c>
      <c r="C38" s="3">
        <v>11.25</v>
      </c>
      <c r="D38" s="1">
        <v>11.25</v>
      </c>
      <c r="E38" s="3">
        <v>4.12</v>
      </c>
      <c r="F38" s="3">
        <v>15.58</v>
      </c>
    </row>
    <row r="39" spans="1:6" ht="15.75">
      <c r="A39" s="3">
        <v>7.5</v>
      </c>
      <c r="B39" s="3">
        <v>14</v>
      </c>
      <c r="C39" s="3">
        <v>14</v>
      </c>
      <c r="D39" s="1">
        <v>14</v>
      </c>
      <c r="E39" s="3">
        <v>6.8</v>
      </c>
      <c r="F39" s="3">
        <v>25.74</v>
      </c>
    </row>
    <row r="42" spans="1:7" ht="15.75">
      <c r="A42" s="11"/>
      <c r="B42" s="11"/>
      <c r="C42" s="11" t="s">
        <v>18</v>
      </c>
      <c r="D42" s="12"/>
      <c r="E42" s="12"/>
      <c r="F42" s="12" t="s">
        <v>22</v>
      </c>
      <c r="G42" s="12"/>
    </row>
    <row r="43" spans="1:7" ht="15.75">
      <c r="A43" s="11" t="s">
        <v>16</v>
      </c>
      <c r="B43" s="11" t="s">
        <v>17</v>
      </c>
      <c r="C43" s="11" t="s">
        <v>19</v>
      </c>
      <c r="D43" s="12" t="s">
        <v>20</v>
      </c>
      <c r="E43" s="11" t="s">
        <v>21</v>
      </c>
      <c r="F43" s="11" t="s">
        <v>19</v>
      </c>
      <c r="G43" s="11" t="s">
        <v>20</v>
      </c>
    </row>
    <row r="44" spans="1:7" ht="15.75">
      <c r="A44" s="3" t="s">
        <v>23</v>
      </c>
      <c r="B44" s="3">
        <v>72</v>
      </c>
      <c r="D44" s="1">
        <v>1.62</v>
      </c>
      <c r="E44" s="1">
        <v>2.375</v>
      </c>
      <c r="F44" s="3">
        <v>20.75</v>
      </c>
      <c r="G44" s="3">
        <v>10.5</v>
      </c>
    </row>
    <row r="45" spans="1:7" ht="15.75">
      <c r="A45" s="3" t="s">
        <v>24</v>
      </c>
      <c r="B45" s="3">
        <v>38</v>
      </c>
      <c r="D45" s="1">
        <v>2.125</v>
      </c>
      <c r="E45" s="1">
        <v>4.78</v>
      </c>
      <c r="F45" s="1">
        <v>21.25</v>
      </c>
      <c r="G45" s="1">
        <v>10.75</v>
      </c>
    </row>
    <row r="46" spans="1:7" ht="15.75">
      <c r="A46" s="3" t="s">
        <v>25</v>
      </c>
      <c r="B46" s="3">
        <v>32</v>
      </c>
      <c r="C46" s="3">
        <v>2.5</v>
      </c>
      <c r="D46" s="1">
        <v>2.5</v>
      </c>
      <c r="E46" s="1">
        <v>3.5</v>
      </c>
      <c r="F46" s="1">
        <v>21.25</v>
      </c>
      <c r="G46" s="1">
        <v>10.75</v>
      </c>
    </row>
    <row r="47" spans="1:7" ht="15.75">
      <c r="A47" s="3" t="s">
        <v>26</v>
      </c>
      <c r="B47" s="3">
        <v>30</v>
      </c>
      <c r="D47" s="1">
        <v>2</v>
      </c>
      <c r="E47" s="1">
        <v>2.75</v>
      </c>
      <c r="F47" s="1">
        <v>15</v>
      </c>
      <c r="G47" s="1">
        <v>12.5</v>
      </c>
    </row>
    <row r="48" spans="1:7" ht="15.75">
      <c r="A48" s="3" t="s">
        <v>27</v>
      </c>
      <c r="B48" s="3">
        <v>24</v>
      </c>
      <c r="C48" s="3">
        <v>2.5</v>
      </c>
      <c r="D48" s="1">
        <v>2.5</v>
      </c>
      <c r="E48" s="1">
        <v>2.75</v>
      </c>
      <c r="F48" s="1">
        <v>18</v>
      </c>
      <c r="G48" s="1">
        <v>13</v>
      </c>
    </row>
    <row r="49" spans="1:7" ht="15.75">
      <c r="A49" s="3" t="s">
        <v>28</v>
      </c>
      <c r="B49" s="3">
        <v>12</v>
      </c>
      <c r="C49" s="3">
        <v>4.5</v>
      </c>
      <c r="D49" s="1">
        <v>4.5</v>
      </c>
      <c r="E49" s="1">
        <v>3.5</v>
      </c>
      <c r="F49" s="1">
        <v>18</v>
      </c>
      <c r="G49" s="1">
        <v>13</v>
      </c>
    </row>
    <row r="50" spans="1:7" ht="15.75">
      <c r="A50" s="3" t="s">
        <v>29</v>
      </c>
      <c r="B50" s="3">
        <v>12</v>
      </c>
      <c r="C50" s="3">
        <v>4.5</v>
      </c>
      <c r="D50" s="1">
        <v>4.5</v>
      </c>
      <c r="E50" s="1">
        <v>5.125</v>
      </c>
      <c r="F50" s="1">
        <v>18</v>
      </c>
      <c r="G50" s="1">
        <v>13</v>
      </c>
    </row>
    <row r="51" spans="1:7" ht="15.75">
      <c r="A51" s="3" t="s">
        <v>30</v>
      </c>
      <c r="B51" s="3">
        <v>12</v>
      </c>
      <c r="C51" s="3">
        <v>3.875</v>
      </c>
      <c r="D51" s="1">
        <v>3.875</v>
      </c>
      <c r="E51" s="1">
        <v>3.313</v>
      </c>
      <c r="F51" s="1">
        <v>20.5</v>
      </c>
      <c r="G51" s="1">
        <v>6.75</v>
      </c>
    </row>
    <row r="52" spans="1:7" ht="15.75">
      <c r="A52" s="3" t="s">
        <v>31</v>
      </c>
      <c r="B52" s="3">
        <v>8</v>
      </c>
      <c r="D52" s="1">
        <v>4.62</v>
      </c>
      <c r="E52" s="1">
        <v>4.5</v>
      </c>
      <c r="F52" s="1">
        <v>18</v>
      </c>
      <c r="G52" s="1">
        <v>13.5</v>
      </c>
    </row>
    <row r="53" spans="1:7" ht="15.75">
      <c r="A53" s="3" t="s">
        <v>33</v>
      </c>
      <c r="B53" s="3">
        <v>1</v>
      </c>
      <c r="E53" s="1"/>
      <c r="F53" s="1">
        <v>21.23</v>
      </c>
      <c r="G53" s="1">
        <v>10.8</v>
      </c>
    </row>
    <row r="54" spans="5:7" ht="15.75">
      <c r="E54" s="1"/>
      <c r="F54" s="1"/>
      <c r="G54" s="1"/>
    </row>
    <row r="55" spans="5:7" ht="15.75">
      <c r="E55" s="1"/>
      <c r="F55" s="1"/>
      <c r="G55" s="1"/>
    </row>
    <row r="56" spans="5:7" ht="15.75">
      <c r="E56" s="1"/>
      <c r="F56" s="1"/>
      <c r="G56" s="1"/>
    </row>
    <row r="57" spans="1:7" ht="15.75">
      <c r="A57" s="18" t="s">
        <v>32</v>
      </c>
      <c r="B57" s="18"/>
      <c r="C57" s="18"/>
      <c r="D57" s="18"/>
      <c r="E57" s="18"/>
      <c r="F57" s="1"/>
      <c r="G57" s="1"/>
    </row>
    <row r="58" spans="1:8" ht="30">
      <c r="A58" s="11" t="s">
        <v>34</v>
      </c>
      <c r="B58" s="11" t="s">
        <v>41</v>
      </c>
      <c r="C58" s="13" t="s">
        <v>125</v>
      </c>
      <c r="D58" s="11" t="s">
        <v>35</v>
      </c>
      <c r="E58" s="11" t="s">
        <v>36</v>
      </c>
      <c r="F58" s="1"/>
      <c r="G58" s="1"/>
      <c r="H58" s="1"/>
    </row>
    <row r="59" spans="1:8" ht="15.75">
      <c r="A59" s="3" t="s">
        <v>23</v>
      </c>
      <c r="B59" s="3" t="s">
        <v>40</v>
      </c>
      <c r="C59" s="5">
        <f>(1.29*231)/72</f>
        <v>4.13875</v>
      </c>
      <c r="D59" s="3" t="s">
        <v>62</v>
      </c>
      <c r="E59" s="1" t="s">
        <v>37</v>
      </c>
      <c r="F59" s="1"/>
      <c r="G59" s="1"/>
      <c r="H59" s="1"/>
    </row>
    <row r="60" spans="1:5" ht="15.75">
      <c r="A60" s="3" t="s">
        <v>24</v>
      </c>
      <c r="B60" s="3" t="s">
        <v>45</v>
      </c>
      <c r="C60" s="5">
        <f>(1.89*231)/38</f>
        <v>11.489210526315789</v>
      </c>
      <c r="D60" s="3" t="s">
        <v>63</v>
      </c>
      <c r="E60" s="1" t="s">
        <v>49</v>
      </c>
    </row>
    <row r="61" spans="1:5" ht="15.75">
      <c r="A61" s="3" t="s">
        <v>25</v>
      </c>
      <c r="B61" s="3" t="s">
        <v>47</v>
      </c>
      <c r="C61" s="5"/>
      <c r="D61" s="3" t="s">
        <v>74</v>
      </c>
      <c r="E61" s="1" t="s">
        <v>50</v>
      </c>
    </row>
    <row r="62" spans="1:5" ht="15.75">
      <c r="A62" s="3" t="s">
        <v>26</v>
      </c>
      <c r="B62" s="3" t="s">
        <v>46</v>
      </c>
      <c r="C62" s="5">
        <f>(1.63*231)/30</f>
        <v>12.550999999999998</v>
      </c>
      <c r="D62" s="3" t="s">
        <v>75</v>
      </c>
      <c r="E62" s="1" t="s">
        <v>51</v>
      </c>
    </row>
    <row r="63" spans="1:5" ht="15.75">
      <c r="A63" s="3" t="s">
        <v>27</v>
      </c>
      <c r="B63" s="3" t="s">
        <v>38</v>
      </c>
      <c r="C63" s="5">
        <f>((1.45/4)*231)/24</f>
        <v>3.4890624999999997</v>
      </c>
      <c r="D63" s="3" t="s">
        <v>76</v>
      </c>
      <c r="E63" s="1" t="s">
        <v>52</v>
      </c>
    </row>
    <row r="64" spans="1:5" ht="15.75">
      <c r="A64" s="3" t="s">
        <v>28</v>
      </c>
      <c r="B64" s="3" t="s">
        <v>39</v>
      </c>
      <c r="C64" s="5">
        <f>((1.74/8)*231)/12</f>
        <v>4.186875</v>
      </c>
      <c r="D64" s="3" t="s">
        <v>77</v>
      </c>
      <c r="E64" s="1" t="s">
        <v>50</v>
      </c>
    </row>
    <row r="65" spans="1:5" ht="15.75">
      <c r="A65" s="3" t="s">
        <v>29</v>
      </c>
      <c r="B65" s="3" t="s">
        <v>54</v>
      </c>
      <c r="C65" s="5">
        <f>((1.15/8)*231)/12</f>
        <v>2.7671875</v>
      </c>
      <c r="D65" s="3" t="s">
        <v>78</v>
      </c>
      <c r="E65" s="1" t="s">
        <v>53</v>
      </c>
    </row>
    <row r="66" spans="1:5" ht="15.75">
      <c r="A66" s="3" t="s">
        <v>30</v>
      </c>
      <c r="B66" s="3" t="s">
        <v>44</v>
      </c>
      <c r="C66" s="5">
        <f>((1/8)*231)/12</f>
        <v>2.40625</v>
      </c>
      <c r="D66" s="3" t="s">
        <v>79</v>
      </c>
      <c r="E66" s="1" t="s">
        <v>50</v>
      </c>
    </row>
    <row r="67" spans="1:5" ht="15.75">
      <c r="A67" s="3" t="s">
        <v>31</v>
      </c>
      <c r="B67" s="3" t="s">
        <v>43</v>
      </c>
      <c r="C67" s="5">
        <f>((1/8)*231)/8</f>
        <v>3.609375</v>
      </c>
      <c r="D67" s="3" t="s">
        <v>80</v>
      </c>
      <c r="E67" s="1" t="s">
        <v>50</v>
      </c>
    </row>
    <row r="68" spans="1:5" ht="15.75">
      <c r="A68" s="3" t="s">
        <v>33</v>
      </c>
      <c r="B68" s="3" t="s">
        <v>42</v>
      </c>
      <c r="C68" s="5">
        <f>((4.32/4)*231)/1</f>
        <v>249.48000000000002</v>
      </c>
      <c r="D68" s="3" t="s">
        <v>61</v>
      </c>
      <c r="E68" s="1" t="s">
        <v>48</v>
      </c>
    </row>
    <row r="69" spans="4:5" ht="15.75">
      <c r="D69" s="3"/>
      <c r="E69" s="1"/>
    </row>
    <row r="70" spans="1:5" ht="15.75">
      <c r="A70" s="3" t="s">
        <v>58</v>
      </c>
      <c r="B70" s="3" t="s">
        <v>59</v>
      </c>
      <c r="C70" s="3">
        <f>(2.5/4)*231</f>
        <v>144.375</v>
      </c>
      <c r="D70" s="3" t="s">
        <v>60</v>
      </c>
      <c r="E70" s="1" t="s">
        <v>64</v>
      </c>
    </row>
    <row r="71" spans="1:5" ht="15.75">
      <c r="A71" s="3" t="s">
        <v>65</v>
      </c>
      <c r="B71" s="3" t="s">
        <v>68</v>
      </c>
      <c r="C71" s="3">
        <v>231</v>
      </c>
      <c r="D71" s="3" t="s">
        <v>71</v>
      </c>
      <c r="E71" s="1"/>
    </row>
    <row r="72" spans="1:5" ht="15.75">
      <c r="A72" s="3" t="s">
        <v>66</v>
      </c>
      <c r="B72" s="3" t="s">
        <v>69</v>
      </c>
      <c r="C72" s="3">
        <f>(2.75/4)*231</f>
        <v>158.8125</v>
      </c>
      <c r="D72" s="3" t="s">
        <v>72</v>
      </c>
      <c r="E72" s="1"/>
    </row>
    <row r="73" spans="1:5" ht="15.75">
      <c r="A73" s="3" t="s">
        <v>67</v>
      </c>
      <c r="B73" s="3" t="s">
        <v>70</v>
      </c>
      <c r="C73" s="3">
        <f>(3.08/4)*231</f>
        <v>177.87</v>
      </c>
      <c r="D73" s="3" t="s">
        <v>73</v>
      </c>
      <c r="E73" s="1" t="s">
        <v>81</v>
      </c>
    </row>
    <row r="74" spans="1:5" ht="15.75">
      <c r="A74" s="3" t="s">
        <v>82</v>
      </c>
      <c r="B74" s="3" t="s">
        <v>83</v>
      </c>
      <c r="C74" s="3">
        <f>4.68*231</f>
        <v>1081.08</v>
      </c>
      <c r="D74" s="1" t="s">
        <v>84</v>
      </c>
      <c r="E74" s="3" t="s">
        <v>85</v>
      </c>
    </row>
    <row r="75" spans="1:5" ht="15.75">
      <c r="A75" s="3" t="s">
        <v>86</v>
      </c>
      <c r="B75" s="3" t="s">
        <v>89</v>
      </c>
      <c r="C75" s="3">
        <f>1.4*231</f>
        <v>323.4</v>
      </c>
      <c r="D75" s="1" t="s">
        <v>92</v>
      </c>
      <c r="E75" s="1" t="s">
        <v>64</v>
      </c>
    </row>
    <row r="76" spans="1:4" ht="15.75">
      <c r="A76" s="3" t="s">
        <v>87</v>
      </c>
      <c r="B76" s="3" t="s">
        <v>90</v>
      </c>
      <c r="C76" s="3">
        <f>2.03*231</f>
        <v>468.92999999999995</v>
      </c>
      <c r="D76" s="1" t="s">
        <v>93</v>
      </c>
    </row>
    <row r="77" spans="1:4" ht="15.75">
      <c r="A77" s="3" t="s">
        <v>88</v>
      </c>
      <c r="B77" s="3" t="s">
        <v>91</v>
      </c>
      <c r="C77" s="3">
        <f>1.5*231</f>
        <v>346.5</v>
      </c>
      <c r="D77" s="1" t="s">
        <v>94</v>
      </c>
    </row>
    <row r="78" spans="1:5" ht="15.75">
      <c r="A78" s="3" t="s">
        <v>95</v>
      </c>
      <c r="B78" s="3" t="s">
        <v>100</v>
      </c>
      <c r="C78" s="3">
        <f>2.9*231</f>
        <v>669.9</v>
      </c>
      <c r="D78" s="1" t="s">
        <v>107</v>
      </c>
      <c r="E78" s="3" t="s">
        <v>64</v>
      </c>
    </row>
    <row r="79" spans="1:4" ht="15.75">
      <c r="A79" s="3" t="s">
        <v>96</v>
      </c>
      <c r="B79" s="3" t="s">
        <v>101</v>
      </c>
      <c r="C79" s="3">
        <f>2.54*231</f>
        <v>586.74</v>
      </c>
      <c r="D79" s="1" t="s">
        <v>108</v>
      </c>
    </row>
    <row r="80" spans="1:4" ht="15.75">
      <c r="A80" s="3" t="s">
        <v>97</v>
      </c>
      <c r="B80" s="3" t="s">
        <v>102</v>
      </c>
      <c r="C80" s="3">
        <f>3*231</f>
        <v>693</v>
      </c>
      <c r="D80" s="1" t="s">
        <v>109</v>
      </c>
    </row>
    <row r="81" spans="1:5" ht="15.75">
      <c r="A81" s="3" t="s">
        <v>98</v>
      </c>
      <c r="B81" s="3" t="s">
        <v>103</v>
      </c>
      <c r="C81" s="3">
        <f>2.3*231</f>
        <v>531.3</v>
      </c>
      <c r="D81" s="1" t="s">
        <v>106</v>
      </c>
      <c r="E81" s="3" t="s">
        <v>81</v>
      </c>
    </row>
    <row r="82" spans="1:4" ht="15.75">
      <c r="A82" s="3" t="s">
        <v>99</v>
      </c>
      <c r="B82" s="3" t="s">
        <v>104</v>
      </c>
      <c r="C82" s="3">
        <f>3.5*231</f>
        <v>808.5</v>
      </c>
      <c r="D82" s="1" t="s">
        <v>105</v>
      </c>
    </row>
    <row r="83" spans="1:4" ht="15.75">
      <c r="A83" s="3" t="s">
        <v>110</v>
      </c>
      <c r="B83" s="3" t="s">
        <v>117</v>
      </c>
      <c r="C83" s="3">
        <f>4.2*231</f>
        <v>970.2</v>
      </c>
      <c r="D83" s="1" t="s">
        <v>121</v>
      </c>
    </row>
    <row r="84" spans="1:4" ht="15.75">
      <c r="A84" s="3" t="s">
        <v>111</v>
      </c>
      <c r="B84" s="3" t="s">
        <v>118</v>
      </c>
      <c r="C84" s="3">
        <f>3.7*231</f>
        <v>854.7</v>
      </c>
      <c r="D84" s="1" t="s">
        <v>122</v>
      </c>
    </row>
    <row r="85" spans="1:4" ht="15.75">
      <c r="A85" s="3" t="s">
        <v>112</v>
      </c>
      <c r="B85" s="3" t="s">
        <v>119</v>
      </c>
      <c r="C85" s="3">
        <f>5*231</f>
        <v>1155</v>
      </c>
      <c r="D85" s="1" t="s">
        <v>123</v>
      </c>
    </row>
    <row r="86" spans="1:4" ht="15.75">
      <c r="A86" s="3" t="s">
        <v>113</v>
      </c>
      <c r="B86" s="3" t="s">
        <v>120</v>
      </c>
      <c r="C86" s="3">
        <f>3.6*231</f>
        <v>831.6</v>
      </c>
      <c r="D86" s="1" t="s">
        <v>124</v>
      </c>
    </row>
    <row r="87" spans="1:5" ht="15.75">
      <c r="A87" s="3" t="s">
        <v>114</v>
      </c>
      <c r="B87" s="3" t="s">
        <v>115</v>
      </c>
      <c r="C87" s="3">
        <f>5.8*231</f>
        <v>1339.8</v>
      </c>
      <c r="D87" s="1" t="s">
        <v>116</v>
      </c>
      <c r="E87" s="3" t="s">
        <v>64</v>
      </c>
    </row>
    <row r="90" spans="1:5" ht="15.75">
      <c r="A90" s="22" t="s">
        <v>128</v>
      </c>
      <c r="B90" s="22"/>
      <c r="C90" s="22"/>
      <c r="D90" s="22"/>
      <c r="E90" s="22"/>
    </row>
    <row r="91" spans="1:5" ht="30">
      <c r="A91" s="16" t="s">
        <v>129</v>
      </c>
      <c r="B91" s="19" t="s">
        <v>130</v>
      </c>
      <c r="C91" s="20"/>
      <c r="D91" s="21"/>
      <c r="E91" s="17" t="s">
        <v>131</v>
      </c>
    </row>
    <row r="92" spans="2:5" ht="30">
      <c r="B92" s="14" t="s">
        <v>132</v>
      </c>
      <c r="C92" s="14" t="s">
        <v>229</v>
      </c>
      <c r="D92" s="14" t="s">
        <v>133</v>
      </c>
      <c r="E92" s="1"/>
    </row>
    <row r="93" spans="1:5" ht="15.75">
      <c r="A93" s="3" t="s">
        <v>134</v>
      </c>
      <c r="B93" s="3" t="s">
        <v>135</v>
      </c>
      <c r="C93" s="3" t="s">
        <v>212</v>
      </c>
      <c r="D93" s="3" t="s">
        <v>136</v>
      </c>
      <c r="E93" s="1"/>
    </row>
    <row r="94" spans="1:5" ht="15.75">
      <c r="A94" s="3" t="s">
        <v>140</v>
      </c>
      <c r="B94" s="3" t="s">
        <v>141</v>
      </c>
      <c r="C94" s="3" t="s">
        <v>213</v>
      </c>
      <c r="D94" s="3" t="s">
        <v>142</v>
      </c>
      <c r="E94" s="1"/>
    </row>
    <row r="95" spans="1:5" ht="15.75">
      <c r="A95" s="3" t="s">
        <v>139</v>
      </c>
      <c r="B95" s="3" t="s">
        <v>149</v>
      </c>
      <c r="C95" s="3" t="s">
        <v>214</v>
      </c>
      <c r="D95" s="3" t="s">
        <v>150</v>
      </c>
      <c r="E95" s="1"/>
    </row>
    <row r="96" spans="1:5" ht="15.75">
      <c r="A96" s="3" t="s">
        <v>138</v>
      </c>
      <c r="B96" s="3" t="s">
        <v>151</v>
      </c>
      <c r="C96" s="3" t="s">
        <v>215</v>
      </c>
      <c r="D96" s="3" t="s">
        <v>160</v>
      </c>
      <c r="E96" s="1"/>
    </row>
    <row r="97" spans="1:5" ht="15.75">
      <c r="A97" s="3" t="s">
        <v>137</v>
      </c>
      <c r="B97" s="3" t="s">
        <v>152</v>
      </c>
      <c r="C97" s="3" t="s">
        <v>216</v>
      </c>
      <c r="D97" s="3" t="s">
        <v>161</v>
      </c>
      <c r="E97" s="1"/>
    </row>
    <row r="98" spans="1:5" ht="15.75">
      <c r="A98" s="3" t="s">
        <v>58</v>
      </c>
      <c r="B98" s="3" t="s">
        <v>153</v>
      </c>
      <c r="C98" s="3" t="s">
        <v>217</v>
      </c>
      <c r="D98" s="3" t="s">
        <v>162</v>
      </c>
      <c r="E98" s="1"/>
    </row>
    <row r="99" spans="1:5" ht="15.75">
      <c r="A99" s="3" t="s">
        <v>86</v>
      </c>
      <c r="B99" s="3" t="s">
        <v>154</v>
      </c>
      <c r="C99" s="3" t="s">
        <v>220</v>
      </c>
      <c r="D99" s="3" t="s">
        <v>163</v>
      </c>
      <c r="E99" s="1"/>
    </row>
    <row r="100" spans="1:5" ht="15.75">
      <c r="A100" s="3" t="s">
        <v>95</v>
      </c>
      <c r="B100" s="3" t="s">
        <v>155</v>
      </c>
      <c r="C100" s="3" t="s">
        <v>221</v>
      </c>
      <c r="D100" s="3" t="s">
        <v>164</v>
      </c>
      <c r="E100" s="1"/>
    </row>
    <row r="101" spans="1:5" ht="15.75">
      <c r="A101" s="3" t="s">
        <v>110</v>
      </c>
      <c r="B101" s="3" t="s">
        <v>159</v>
      </c>
      <c r="C101" s="3" t="s">
        <v>222</v>
      </c>
      <c r="D101" s="3" t="s">
        <v>165</v>
      </c>
      <c r="E101" s="1"/>
    </row>
    <row r="102" spans="1:5" ht="15.75">
      <c r="A102" s="3" t="s">
        <v>114</v>
      </c>
      <c r="B102" s="3" t="s">
        <v>158</v>
      </c>
      <c r="C102" s="3" t="s">
        <v>223</v>
      </c>
      <c r="D102" s="3" t="s">
        <v>166</v>
      </c>
      <c r="E102" s="1"/>
    </row>
    <row r="103" spans="1:5" ht="15.75">
      <c r="A103" s="3" t="s">
        <v>143</v>
      </c>
      <c r="B103" s="3" t="s">
        <v>157</v>
      </c>
      <c r="C103" s="3" t="s">
        <v>224</v>
      </c>
      <c r="D103" s="3" t="s">
        <v>167</v>
      </c>
      <c r="E103" s="1"/>
    </row>
    <row r="104" spans="1:5" ht="15.75">
      <c r="A104" s="3" t="s">
        <v>144</v>
      </c>
      <c r="B104" s="3" t="s">
        <v>156</v>
      </c>
      <c r="C104" s="3" t="s">
        <v>225</v>
      </c>
      <c r="D104" s="3" t="s">
        <v>168</v>
      </c>
      <c r="E104" s="1"/>
    </row>
    <row r="105" spans="1:5" ht="15.75">
      <c r="A105" s="3" t="s">
        <v>145</v>
      </c>
      <c r="B105" s="3" t="s">
        <v>147</v>
      </c>
      <c r="C105" s="3" t="s">
        <v>226</v>
      </c>
      <c r="D105" s="3" t="s">
        <v>148</v>
      </c>
      <c r="E105" s="1" t="s">
        <v>146</v>
      </c>
    </row>
    <row r="106" spans="1:5" ht="15.75">
      <c r="A106" s="3" t="s">
        <v>169</v>
      </c>
      <c r="B106" s="3" t="s">
        <v>179</v>
      </c>
      <c r="C106" s="3" t="s">
        <v>227</v>
      </c>
      <c r="D106" s="3" t="s">
        <v>181</v>
      </c>
      <c r="E106" s="1" t="s">
        <v>178</v>
      </c>
    </row>
    <row r="107" spans="1:5" ht="15.75">
      <c r="A107" s="3" t="s">
        <v>170</v>
      </c>
      <c r="B107" s="3" t="s">
        <v>180</v>
      </c>
      <c r="C107" s="3" t="s">
        <v>228</v>
      </c>
      <c r="D107" s="3" t="s">
        <v>182</v>
      </c>
      <c r="E107" s="1" t="s">
        <v>177</v>
      </c>
    </row>
    <row r="108" spans="1:5" ht="15.75">
      <c r="A108" s="3" t="s">
        <v>171</v>
      </c>
      <c r="B108" s="3" t="s">
        <v>211</v>
      </c>
      <c r="C108" s="3" t="s">
        <v>219</v>
      </c>
      <c r="D108" s="3" t="s">
        <v>183</v>
      </c>
      <c r="E108" s="1" t="s">
        <v>176</v>
      </c>
    </row>
    <row r="109" spans="1:5" ht="15.75">
      <c r="A109" s="3" t="s">
        <v>172</v>
      </c>
      <c r="B109" s="3" t="s">
        <v>173</v>
      </c>
      <c r="C109" s="3" t="s">
        <v>218</v>
      </c>
      <c r="D109" s="3" t="s">
        <v>174</v>
      </c>
      <c r="E109" s="1" t="s">
        <v>175</v>
      </c>
    </row>
    <row r="110" spans="1:5" ht="15.75">
      <c r="A110" s="2" t="s">
        <v>210</v>
      </c>
      <c r="D110" s="3"/>
      <c r="E110" s="1"/>
    </row>
    <row r="113" spans="1:3" ht="15.75">
      <c r="A113" s="11"/>
      <c r="B113" s="11" t="s">
        <v>184</v>
      </c>
      <c r="C113" s="11"/>
    </row>
    <row r="114" spans="1:3" ht="15.75">
      <c r="A114" s="18" t="s">
        <v>188</v>
      </c>
      <c r="B114" s="18"/>
      <c r="C114" s="18"/>
    </row>
    <row r="115" spans="1:3" ht="15.75">
      <c r="A115" s="15" t="s">
        <v>185</v>
      </c>
      <c r="B115" s="15" t="s">
        <v>186</v>
      </c>
      <c r="C115" s="15" t="s">
        <v>187</v>
      </c>
    </row>
    <row r="116" spans="1:3" ht="15.75">
      <c r="A116" s="3" t="s">
        <v>189</v>
      </c>
      <c r="B116" s="3" t="s">
        <v>199</v>
      </c>
      <c r="C116" s="3" t="s">
        <v>202</v>
      </c>
    </row>
    <row r="117" spans="1:3" ht="15.75">
      <c r="A117" s="3" t="s">
        <v>190</v>
      </c>
      <c r="B117" s="3" t="s">
        <v>199</v>
      </c>
      <c r="C117" s="3" t="s">
        <v>203</v>
      </c>
    </row>
    <row r="118" spans="1:3" ht="15.75">
      <c r="A118" s="3" t="s">
        <v>191</v>
      </c>
      <c r="B118" s="3" t="s">
        <v>200</v>
      </c>
      <c r="C118" s="3" t="s">
        <v>204</v>
      </c>
    </row>
    <row r="119" spans="1:3" ht="15.75">
      <c r="A119" s="3" t="s">
        <v>192</v>
      </c>
      <c r="B119" s="3" t="s">
        <v>200</v>
      </c>
      <c r="C119" s="3" t="s">
        <v>205</v>
      </c>
    </row>
    <row r="120" spans="1:3" ht="15.75">
      <c r="A120" s="3" t="s">
        <v>193</v>
      </c>
      <c r="B120" s="3" t="s">
        <v>201</v>
      </c>
      <c r="C120" s="3" t="s">
        <v>206</v>
      </c>
    </row>
    <row r="121" spans="1:3" ht="15.75">
      <c r="A121" s="3" t="s">
        <v>194</v>
      </c>
      <c r="B121" s="3" t="s">
        <v>201</v>
      </c>
      <c r="C121" s="3" t="s">
        <v>207</v>
      </c>
    </row>
    <row r="122" spans="1:3" ht="15.75">
      <c r="A122" s="3" t="s">
        <v>195</v>
      </c>
      <c r="B122" s="3" t="s">
        <v>197</v>
      </c>
      <c r="C122" s="3" t="s">
        <v>208</v>
      </c>
    </row>
    <row r="123" spans="1:3" ht="15.75">
      <c r="A123" s="3" t="s">
        <v>196</v>
      </c>
      <c r="B123" s="3" t="s">
        <v>197</v>
      </c>
      <c r="C123" s="3" t="s">
        <v>198</v>
      </c>
    </row>
  </sheetData>
  <mergeCells count="7">
    <mergeCell ref="A114:C114"/>
    <mergeCell ref="B91:D91"/>
    <mergeCell ref="A90:E90"/>
    <mergeCell ref="A2:C2"/>
    <mergeCell ref="A4:B4"/>
    <mergeCell ref="A57:E57"/>
    <mergeCell ref="A3:B3"/>
  </mergeCells>
  <printOptions/>
  <pageMargins left="0.75" right="0.75" top="1" bottom="1" header="0.5" footer="0.5"/>
  <pageSetup horizontalDpi="600" verticalDpi="600" orientation="landscape" scale="94"/>
  <rowBreaks count="3" manualBreakCount="3">
    <brk id="32" max="16383" man="1"/>
    <brk id="56" max="16383" man="1"/>
    <brk id="111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Genesis Nursery,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Lubbs</dc:creator>
  <cp:keywords/>
  <dc:description/>
  <cp:lastModifiedBy>Dennis Lubbs</cp:lastModifiedBy>
  <cp:lastPrinted>2013-03-18T14:00:27Z</cp:lastPrinted>
  <dcterms:created xsi:type="dcterms:W3CDTF">2013-03-17T22:28:00Z</dcterms:created>
  <dcterms:modified xsi:type="dcterms:W3CDTF">2013-03-26T20:05:17Z</dcterms:modified>
  <cp:category/>
  <cp:version/>
  <cp:contentType/>
  <cp:contentStatus/>
</cp:coreProperties>
</file>